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ain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5621"/>
</workbook>
</file>

<file path=xl/calcChain.xml><?xml version="1.0" encoding="utf-8"?>
<calcChain xmlns="http://schemas.openxmlformats.org/spreadsheetml/2006/main">
  <c r="N3" i="1" l="1"/>
  <c r="B5" i="1" l="1"/>
  <c r="C11" i="1" s="1"/>
  <c r="G12" i="1" s="1"/>
  <c r="S13" i="1" s="1"/>
  <c r="G15" i="1" l="1"/>
  <c r="C12" i="1"/>
  <c r="G13" i="1" l="1"/>
  <c r="S14" i="1" s="1"/>
</calcChain>
</file>

<file path=xl/sharedStrings.xml><?xml version="1.0" encoding="utf-8"?>
<sst xmlns="http://schemas.openxmlformats.org/spreadsheetml/2006/main" count="36" uniqueCount="27">
  <si>
    <t>1st Makeup Flow</t>
  </si>
  <si>
    <t>mL/min</t>
  </si>
  <si>
    <t>2nd Makeup Flow</t>
  </si>
  <si>
    <t>ng/mL/min</t>
  </si>
  <si>
    <t>OVG</t>
  </si>
  <si>
    <t>ppb</t>
  </si>
  <si>
    <t>Perm. Rate (ng/min)</t>
  </si>
  <si>
    <t>g/Mol - MWt</t>
  </si>
  <si>
    <t>Split MFC</t>
  </si>
  <si>
    <t>Flow Rate</t>
  </si>
  <si>
    <t>OHG/ SFB-MFC1</t>
  </si>
  <si>
    <t>SFB-MFC2</t>
  </si>
  <si>
    <t>OFC/SFB-MFC3</t>
  </si>
  <si>
    <t>Detector</t>
  </si>
  <si>
    <t>Exhaust (mL/min)</t>
  </si>
  <si>
    <t>Ambient T, P</t>
  </si>
  <si>
    <t>Normal T, P (20°C, 1atm)</t>
  </si>
  <si>
    <t>Gas Constant conditions</t>
  </si>
  <si>
    <t>Value</t>
  </si>
  <si>
    <t>Cells in yellow can be edited, the remaining cells auto-update</t>
  </si>
  <si>
    <t>Flow</t>
  </si>
  <si>
    <t>Conc.</t>
  </si>
  <si>
    <t>Standard T, P (0°C, 1atm)</t>
  </si>
  <si>
    <t>Sample Flow (mL/min)</t>
  </si>
  <si>
    <t xml:space="preserve">Concentration </t>
  </si>
  <si>
    <t>(from OVG)</t>
  </si>
  <si>
    <r>
      <t xml:space="preserve">Concentration  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(after 1st Makeup Flow)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</si>
</sst>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2"/>
      <color rgb="FFFF000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0" xfId="0" applyFont="1"/>
    <xf numFmtId="0" fontId="0" fillId="0" borderId="2" xfId="0" applyBorder="1"/>
    <xf numFmtId="0" fontId="0" fillId="0" borderId="0" xfId="0" applyBorder="1"/>
    <xf numFmtId="0" fontId="0" fillId="0" borderId="0" xfId="0" applyFont="1" applyAlignment="1">
      <alignment horizontal="right"/>
    </xf>
    <xf numFmtId="0" fontId="6" fillId="0" borderId="0" xfId="0" applyFont="1" applyBorder="1"/>
    <xf numFmtId="0" fontId="2" fillId="0" borderId="8" xfId="0" applyFont="1" applyBorder="1"/>
    <xf numFmtId="0" fontId="2" fillId="0" borderId="0" xfId="0" applyFont="1"/>
    <xf numFmtId="0" fontId="1" fillId="0" borderId="0" xfId="0" applyFont="1" applyFill="1" applyBorder="1"/>
    <xf numFmtId="0" fontId="2" fillId="0" borderId="0" xfId="0" applyFont="1" applyFill="1"/>
    <xf numFmtId="0" fontId="1" fillId="0" borderId="2" xfId="0" applyFont="1" applyBorder="1"/>
    <xf numFmtId="0" fontId="2" fillId="4" borderId="0" xfId="0" applyFont="1" applyFill="1" applyBorder="1"/>
    <xf numFmtId="0" fontId="2" fillId="4" borderId="0" xfId="0" applyFont="1" applyFill="1"/>
    <xf numFmtId="0" fontId="8" fillId="4" borderId="0" xfId="0" applyFont="1" applyFill="1" applyBorder="1"/>
    <xf numFmtId="0" fontId="9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6" fillId="4" borderId="0" xfId="0" applyFont="1" applyFill="1" applyBorder="1" applyAlignment="1">
      <alignment wrapText="1"/>
    </xf>
    <xf numFmtId="0" fontId="6" fillId="4" borderId="0" xfId="0" applyFont="1" applyFill="1" applyBorder="1" applyAlignment="1">
      <alignment horizontal="left" wrapText="1"/>
    </xf>
    <xf numFmtId="0" fontId="4" fillId="4" borderId="0" xfId="0" applyFont="1" applyFill="1" applyBorder="1"/>
    <xf numFmtId="0" fontId="4" fillId="4" borderId="0" xfId="0" applyFont="1" applyFill="1"/>
    <xf numFmtId="0" fontId="4" fillId="0" borderId="0" xfId="0" applyFont="1" applyBorder="1"/>
    <xf numFmtId="0" fontId="4" fillId="0" borderId="5" xfId="0" applyFont="1" applyBorder="1"/>
    <xf numFmtId="2" fontId="4" fillId="2" borderId="4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165" fontId="4" fillId="0" borderId="4" xfId="0" applyNumberFormat="1" applyFont="1" applyBorder="1"/>
    <xf numFmtId="0" fontId="4" fillId="2" borderId="6" xfId="0" applyFont="1" applyFill="1" applyBorder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0" fontId="4" fillId="0" borderId="6" xfId="0" applyFont="1" applyFill="1" applyBorder="1" applyProtection="1"/>
    <xf numFmtId="2" fontId="4" fillId="4" borderId="0" xfId="0" applyNumberFormat="1" applyFont="1" applyFill="1" applyBorder="1"/>
    <xf numFmtId="164" fontId="4" fillId="4" borderId="0" xfId="0" applyNumberFormat="1" applyFont="1" applyFill="1" applyBorder="1"/>
    <xf numFmtId="0" fontId="5" fillId="4" borderId="0" xfId="0" applyFont="1" applyFill="1"/>
    <xf numFmtId="0" fontId="4" fillId="0" borderId="4" xfId="0" applyFont="1" applyBorder="1"/>
    <xf numFmtId="0" fontId="4" fillId="2" borderId="0" xfId="0" applyFont="1" applyFill="1" applyBorder="1" applyProtection="1">
      <protection locked="0"/>
    </xf>
    <xf numFmtId="2" fontId="4" fillId="0" borderId="0" xfId="0" applyNumberFormat="1" applyFont="1" applyBorder="1"/>
    <xf numFmtId="164" fontId="4" fillId="0" borderId="0" xfId="0" applyNumberFormat="1" applyFont="1" applyBorder="1"/>
    <xf numFmtId="0" fontId="12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Fill="1" applyBorder="1" applyAlignment="1">
      <alignment horizontal="center"/>
    </xf>
    <xf numFmtId="0" fontId="12" fillId="0" borderId="0" xfId="0" applyFont="1"/>
    <xf numFmtId="0" fontId="10" fillId="3" borderId="10" xfId="0" applyFont="1" applyFill="1" applyBorder="1"/>
    <xf numFmtId="0" fontId="10" fillId="3" borderId="11" xfId="0" applyFont="1" applyFill="1" applyBorder="1"/>
    <xf numFmtId="0" fontId="10" fillId="3" borderId="9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3" xfId="0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4" xfId="0" applyFont="1" applyFill="1" applyBorder="1"/>
    <xf numFmtId="0" fontId="11" fillId="3" borderId="5" xfId="0" applyFont="1" applyFill="1" applyBorder="1"/>
    <xf numFmtId="165" fontId="11" fillId="3" borderId="14" xfId="0" applyNumberFormat="1" applyFont="1" applyFill="1" applyBorder="1" applyAlignment="1">
      <alignment horizontal="center"/>
    </xf>
    <xf numFmtId="0" fontId="11" fillId="3" borderId="6" xfId="0" applyFont="1" applyFill="1" applyBorder="1"/>
    <xf numFmtId="0" fontId="11" fillId="3" borderId="8" xfId="0" applyFont="1" applyFill="1" applyBorder="1"/>
    <xf numFmtId="165" fontId="11" fillId="3" borderId="12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10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2" fillId="5" borderId="11" xfId="0" applyFont="1" applyFill="1" applyBorder="1" applyAlignment="1"/>
    <xf numFmtId="0" fontId="2" fillId="5" borderId="15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2" borderId="0" xfId="0" applyFont="1" applyFill="1" applyBorder="1" applyAlignment="1" applyProtection="1">
      <protection locked="0"/>
    </xf>
    <xf numFmtId="0" fontId="5" fillId="0" borderId="5" xfId="0" applyFont="1" applyBorder="1" applyAlignment="1" applyProtection="1">
      <protection locked="0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3</xdr:row>
      <xdr:rowOff>9525</xdr:rowOff>
    </xdr:from>
    <xdr:to>
      <xdr:col>5</xdr:col>
      <xdr:colOff>457200</xdr:colOff>
      <xdr:row>12</xdr:row>
      <xdr:rowOff>269550</xdr:rowOff>
    </xdr:to>
    <xdr:cxnSp macro="">
      <xdr:nvCxnSpPr>
        <xdr:cNvPr id="3" name="Straight Arrow Connector 2"/>
        <xdr:cNvCxnSpPr/>
      </xdr:nvCxnSpPr>
      <xdr:spPr>
        <a:xfrm>
          <a:off x="3552825" y="914400"/>
          <a:ext cx="0" cy="2955600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2</xdr:row>
      <xdr:rowOff>228600</xdr:rowOff>
    </xdr:from>
    <xdr:to>
      <xdr:col>9</xdr:col>
      <xdr:colOff>323850</xdr:colOff>
      <xdr:row>12</xdr:row>
      <xdr:rowOff>183825</xdr:rowOff>
    </xdr:to>
    <xdr:cxnSp macro="">
      <xdr:nvCxnSpPr>
        <xdr:cNvPr id="4" name="Straight Arrow Connector 3"/>
        <xdr:cNvCxnSpPr/>
      </xdr:nvCxnSpPr>
      <xdr:spPr>
        <a:xfrm>
          <a:off x="5667375" y="838200"/>
          <a:ext cx="0" cy="3003225"/>
        </a:xfrm>
        <a:prstGeom prst="straightConnector1">
          <a:avLst/>
        </a:prstGeom>
        <a:ln w="25400">
          <a:tailEnd type="stealth" w="lg" len="lg"/>
        </a:ln>
        <a:scene3d>
          <a:camera prst="orthographicFront">
            <a:rot lat="0" lon="0" rev="108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2</xdr:row>
      <xdr:rowOff>295275</xdr:rowOff>
    </xdr:from>
    <xdr:to>
      <xdr:col>13</xdr:col>
      <xdr:colOff>295275</xdr:colOff>
      <xdr:row>12</xdr:row>
      <xdr:rowOff>250500</xdr:rowOff>
    </xdr:to>
    <xdr:cxnSp macro="">
      <xdr:nvCxnSpPr>
        <xdr:cNvPr id="5" name="Straight Arrow Connector 4"/>
        <xdr:cNvCxnSpPr/>
      </xdr:nvCxnSpPr>
      <xdr:spPr>
        <a:xfrm>
          <a:off x="7419975" y="895350"/>
          <a:ext cx="0" cy="2955600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13</xdr:row>
      <xdr:rowOff>9300</xdr:rowOff>
    </xdr:to>
    <xdr:cxnSp macro="">
      <xdr:nvCxnSpPr>
        <xdr:cNvPr id="6" name="Straight Arrow Connector 5"/>
        <xdr:cNvCxnSpPr/>
      </xdr:nvCxnSpPr>
      <xdr:spPr>
        <a:xfrm flipH="1">
          <a:off x="885825" y="2105025"/>
          <a:ext cx="0" cy="1800000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16</xdr:col>
      <xdr:colOff>0</xdr:colOff>
      <xdr:row>13</xdr:row>
      <xdr:rowOff>0</xdr:rowOff>
    </xdr:to>
    <xdr:cxnSp macro="">
      <xdr:nvCxnSpPr>
        <xdr:cNvPr id="7" name="Straight Arrow Connector 6"/>
        <xdr:cNvCxnSpPr/>
      </xdr:nvCxnSpPr>
      <xdr:spPr>
        <a:xfrm>
          <a:off x="885825" y="3895725"/>
          <a:ext cx="7981950" cy="0"/>
        </a:xfrm>
        <a:prstGeom prst="straightConnector1">
          <a:avLst/>
        </a:prstGeom>
        <a:ln w="25400"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9"/>
  <sheetViews>
    <sheetView tabSelected="1" zoomScaleNormal="100" workbookViewId="0">
      <selection activeCell="F3" sqref="F3"/>
    </sheetView>
  </sheetViews>
  <sheetFormatPr defaultRowHeight="15" x14ac:dyDescent="0.25"/>
  <cols>
    <col min="1" max="1" width="1.28515625" customWidth="1"/>
    <col min="2" max="2" width="10.7109375" customWidth="1"/>
    <col min="3" max="3" width="14.85546875" customWidth="1"/>
    <col min="4" max="4" width="16.5703125" customWidth="1"/>
    <col min="5" max="5" width="2.28515625" customWidth="1"/>
    <col min="6" max="6" width="8.7109375" customWidth="1"/>
    <col min="7" max="7" width="13.28515625" customWidth="1"/>
    <col min="8" max="8" width="9.7109375" customWidth="1"/>
    <col min="9" max="9" width="2.7109375" customWidth="1"/>
    <col min="10" max="12" width="8.7109375" customWidth="1"/>
    <col min="13" max="13" width="2.28515625" customWidth="1"/>
    <col min="14" max="16" width="8.7109375" customWidth="1"/>
    <col min="17" max="17" width="1.7109375" customWidth="1"/>
    <col min="18" max="18" width="13.140625" customWidth="1"/>
    <col min="19" max="19" width="21" customWidth="1"/>
    <col min="20" max="20" width="13.7109375" customWidth="1"/>
  </cols>
  <sheetData>
    <row r="1" spans="2:20" s="48" customFormat="1" ht="24" customHeight="1" thickBot="1" x14ac:dyDescent="0.35">
      <c r="B1" s="63" t="s">
        <v>4</v>
      </c>
      <c r="C1" s="66"/>
      <c r="D1" s="67"/>
      <c r="E1" s="45"/>
      <c r="F1" s="63" t="s">
        <v>10</v>
      </c>
      <c r="G1" s="68"/>
      <c r="H1" s="69"/>
      <c r="I1" s="46"/>
      <c r="J1" s="63" t="s">
        <v>11</v>
      </c>
      <c r="K1" s="68"/>
      <c r="L1" s="69"/>
      <c r="M1" s="46"/>
      <c r="N1" s="63" t="s">
        <v>12</v>
      </c>
      <c r="O1" s="68"/>
      <c r="P1" s="69"/>
      <c r="Q1" s="47"/>
    </row>
    <row r="2" spans="2:20" ht="24" customHeight="1" x14ac:dyDescent="0.35">
      <c r="B2" s="30">
        <v>381.98</v>
      </c>
      <c r="C2" s="28" t="s">
        <v>6</v>
      </c>
      <c r="D2" s="29"/>
      <c r="E2" s="12"/>
      <c r="F2" s="70" t="s">
        <v>0</v>
      </c>
      <c r="G2" s="71"/>
      <c r="H2" s="72"/>
      <c r="J2" s="70" t="s">
        <v>8</v>
      </c>
      <c r="K2" s="71"/>
      <c r="L2" s="72"/>
      <c r="M2" s="1"/>
      <c r="N2" s="70" t="s">
        <v>2</v>
      </c>
      <c r="O2" s="71"/>
      <c r="P2" s="72"/>
      <c r="Q2" s="22"/>
    </row>
    <row r="3" spans="2:20" ht="24" customHeight="1" thickBot="1" x14ac:dyDescent="0.4">
      <c r="B3" s="31">
        <v>72.11</v>
      </c>
      <c r="C3" s="28" t="s">
        <v>7</v>
      </c>
      <c r="D3" s="29"/>
      <c r="E3" s="1"/>
      <c r="F3" s="33">
        <v>200</v>
      </c>
      <c r="G3" s="34" t="s">
        <v>1</v>
      </c>
      <c r="H3" s="14"/>
      <c r="I3" s="1"/>
      <c r="J3" s="33">
        <v>100</v>
      </c>
      <c r="K3" s="34" t="s">
        <v>1</v>
      </c>
      <c r="L3" s="35"/>
      <c r="M3" s="36"/>
      <c r="N3" s="37">
        <f>(($S$12)-($F$3+$B$4)+$J$3)</f>
        <v>1800</v>
      </c>
      <c r="O3" s="34" t="s">
        <v>1</v>
      </c>
      <c r="P3" s="14"/>
      <c r="Q3" s="3"/>
    </row>
    <row r="4" spans="2:20" ht="24" customHeight="1" thickBot="1" x14ac:dyDescent="0.4">
      <c r="B4" s="31">
        <v>100</v>
      </c>
      <c r="C4" s="28" t="s">
        <v>23</v>
      </c>
      <c r="D4" s="29"/>
      <c r="E4" s="1"/>
      <c r="F4" s="2"/>
      <c r="G4" s="2"/>
      <c r="H4" s="1"/>
      <c r="K4" s="10"/>
      <c r="L4" s="1"/>
      <c r="M4" s="1"/>
      <c r="N4" s="1"/>
      <c r="O4" s="10"/>
      <c r="P4" s="1"/>
      <c r="Q4" s="1"/>
    </row>
    <row r="5" spans="2:20" ht="24" customHeight="1" thickBot="1" x14ac:dyDescent="0.4">
      <c r="B5" s="32">
        <f>VLOOKUP(C5,R6:T8,3,FALSE)</f>
        <v>24</v>
      </c>
      <c r="C5" s="73" t="s">
        <v>16</v>
      </c>
      <c r="D5" s="74"/>
      <c r="E5" s="1"/>
      <c r="F5" s="2"/>
      <c r="G5" s="2"/>
      <c r="H5" s="1"/>
      <c r="K5" s="11"/>
      <c r="L5" s="1"/>
      <c r="M5" s="1"/>
      <c r="N5" s="1"/>
      <c r="O5" s="11"/>
      <c r="P5" s="1"/>
      <c r="Q5" s="1"/>
      <c r="R5" s="49" t="s">
        <v>17</v>
      </c>
      <c r="S5" s="50"/>
      <c r="T5" s="51" t="s">
        <v>18</v>
      </c>
    </row>
    <row r="6" spans="2:20" ht="24" customHeight="1" x14ac:dyDescent="0.35">
      <c r="B6" s="31">
        <v>2000</v>
      </c>
      <c r="C6" s="28" t="s">
        <v>14</v>
      </c>
      <c r="D6" s="29"/>
      <c r="E6" s="1"/>
      <c r="F6" s="2"/>
      <c r="G6" s="2"/>
      <c r="H6" s="1"/>
      <c r="I6" s="1"/>
      <c r="J6" s="1"/>
      <c r="K6" s="2"/>
      <c r="L6" s="1"/>
      <c r="M6" s="1"/>
      <c r="N6" s="1"/>
      <c r="O6" s="2"/>
      <c r="P6" s="1"/>
      <c r="Q6" s="1"/>
      <c r="R6" s="52" t="s">
        <v>15</v>
      </c>
      <c r="S6" s="53"/>
      <c r="T6" s="54">
        <v>24.5</v>
      </c>
    </row>
    <row r="7" spans="2:20" ht="24" customHeight="1" thickBot="1" x14ac:dyDescent="0.4">
      <c r="B7" s="6"/>
      <c r="C7" s="7"/>
      <c r="D7" s="8"/>
      <c r="E7" s="1"/>
      <c r="F7" s="2"/>
      <c r="G7" s="2"/>
      <c r="H7" s="1"/>
      <c r="I7" s="1"/>
      <c r="J7" s="1"/>
      <c r="K7" s="2"/>
      <c r="L7" s="1"/>
      <c r="M7" s="1"/>
      <c r="N7" s="1"/>
      <c r="O7" s="2"/>
      <c r="P7" s="1"/>
      <c r="Q7" s="1"/>
      <c r="R7" s="55" t="s">
        <v>16</v>
      </c>
      <c r="S7" s="56"/>
      <c r="T7" s="57">
        <v>24</v>
      </c>
    </row>
    <row r="8" spans="2:20" ht="24" customHeight="1" thickBot="1" x14ac:dyDescent="0.4">
      <c r="B8" s="1"/>
      <c r="C8" s="18"/>
      <c r="D8" s="18"/>
      <c r="E8" s="1"/>
      <c r="F8" s="2"/>
      <c r="G8" s="2"/>
      <c r="H8" s="1"/>
      <c r="I8" s="1"/>
      <c r="J8" s="1"/>
      <c r="K8" s="2"/>
      <c r="O8" s="2"/>
      <c r="P8" s="1"/>
      <c r="Q8" s="1"/>
      <c r="R8" s="58" t="s">
        <v>22</v>
      </c>
      <c r="S8" s="59"/>
      <c r="T8" s="60">
        <v>22</v>
      </c>
    </row>
    <row r="9" spans="2:20" ht="24" customHeight="1" thickBot="1" x14ac:dyDescent="0.4">
      <c r="C9" s="61" t="s">
        <v>24</v>
      </c>
      <c r="D9" s="62"/>
      <c r="E9" s="23"/>
      <c r="F9" s="2"/>
      <c r="G9" s="11"/>
      <c r="K9" s="11"/>
      <c r="O9" s="11"/>
      <c r="P9" s="1"/>
      <c r="Q9" s="1"/>
    </row>
    <row r="10" spans="2:20" ht="24" customHeight="1" thickBot="1" x14ac:dyDescent="0.4">
      <c r="C10" s="25" t="s">
        <v>25</v>
      </c>
      <c r="D10" s="24"/>
      <c r="E10" s="16"/>
      <c r="F10" s="2"/>
      <c r="G10" s="61" t="s">
        <v>26</v>
      </c>
      <c r="H10" s="62"/>
      <c r="I10" s="62"/>
      <c r="K10" s="2"/>
      <c r="L10" s="2"/>
      <c r="M10" s="2"/>
      <c r="N10" s="1"/>
      <c r="O10" s="2"/>
      <c r="P10" s="1"/>
      <c r="Q10" s="1"/>
      <c r="R10" s="63" t="s">
        <v>13</v>
      </c>
      <c r="S10" s="64"/>
      <c r="T10" s="65"/>
    </row>
    <row r="11" spans="2:20" ht="24" customHeight="1" x14ac:dyDescent="0.35">
      <c r="C11" s="38">
        <f>((($B$2/($B$4+$B$6)/$B$3)*$B$5))*1000</f>
        <v>60.539255502506094</v>
      </c>
      <c r="D11" s="26" t="s">
        <v>5</v>
      </c>
      <c r="E11" s="17"/>
      <c r="F11" s="2"/>
      <c r="G11" s="62"/>
      <c r="H11" s="62"/>
      <c r="I11" s="62"/>
      <c r="K11" s="11"/>
      <c r="L11" s="2"/>
      <c r="M11" s="2"/>
      <c r="N11" s="1"/>
      <c r="O11" s="11"/>
      <c r="P11" s="1"/>
      <c r="Q11" s="1"/>
      <c r="R11" s="4"/>
      <c r="S11" s="2"/>
      <c r="T11" s="5"/>
    </row>
    <row r="12" spans="2:20" ht="24" customHeight="1" x14ac:dyDescent="0.35">
      <c r="C12" s="39">
        <f>B2/(B4+B6)</f>
        <v>0.18189523809523811</v>
      </c>
      <c r="D12" s="26" t="s">
        <v>3</v>
      </c>
      <c r="E12" s="17"/>
      <c r="F12" s="2"/>
      <c r="G12" s="38">
        <f>((($C$11)*$B$4/(B4+F3)))</f>
        <v>20.179751834168698</v>
      </c>
      <c r="H12" s="27" t="s">
        <v>5</v>
      </c>
      <c r="I12" s="40"/>
      <c r="K12" s="2"/>
      <c r="L12" s="2"/>
      <c r="M12" s="2"/>
      <c r="O12" s="2"/>
      <c r="R12" s="41" t="s">
        <v>20</v>
      </c>
      <c r="S12" s="42">
        <v>2000</v>
      </c>
      <c r="T12" s="29" t="s">
        <v>1</v>
      </c>
    </row>
    <row r="13" spans="2:20" ht="24" customHeight="1" x14ac:dyDescent="0.35">
      <c r="C13" s="11"/>
      <c r="D13" s="11"/>
      <c r="E13" s="1"/>
      <c r="F13" s="2"/>
      <c r="G13" s="39">
        <f>C12*B4/G15</f>
        <v>6.0631746031746044E-2</v>
      </c>
      <c r="H13" s="26" t="s">
        <v>3</v>
      </c>
      <c r="I13" s="26"/>
      <c r="J13" s="15"/>
      <c r="K13" s="2"/>
      <c r="L13" s="2"/>
      <c r="M13" s="2"/>
      <c r="O13" s="2"/>
      <c r="R13" s="41" t="s">
        <v>21</v>
      </c>
      <c r="S13" s="43">
        <f>(($G$12*(($F$3+$B$4)-$J$3))/($S$12))</f>
        <v>2.01797518341687</v>
      </c>
      <c r="T13" s="29" t="s">
        <v>5</v>
      </c>
    </row>
    <row r="14" spans="2:20" ht="24" customHeight="1" x14ac:dyDescent="0.35">
      <c r="C14" s="11"/>
      <c r="D14" s="11"/>
      <c r="E14" s="2"/>
      <c r="F14" s="2"/>
      <c r="G14" s="21" t="s">
        <v>9</v>
      </c>
      <c r="H14" s="20"/>
      <c r="I14" s="19"/>
      <c r="J14" s="13"/>
      <c r="K14" s="2"/>
      <c r="L14" s="2"/>
      <c r="M14" s="2"/>
      <c r="N14" s="11"/>
      <c r="O14" s="2"/>
      <c r="P14" s="11"/>
      <c r="Q14" s="11"/>
      <c r="R14" s="41"/>
      <c r="S14" s="44">
        <f>(G13*(((1-J3/G15)*G15)/(G15-J3+N3)))</f>
        <v>6.0631746031746059E-3</v>
      </c>
      <c r="T14" s="29" t="s">
        <v>3</v>
      </c>
    </row>
    <row r="15" spans="2:20" ht="24" customHeight="1" thickBot="1" x14ac:dyDescent="0.4">
      <c r="E15" s="1"/>
      <c r="F15" s="1"/>
      <c r="G15" s="26">
        <f>$B$4+$F$3</f>
        <v>300</v>
      </c>
      <c r="H15" s="27" t="s">
        <v>1</v>
      </c>
      <c r="I15" s="19"/>
      <c r="J15" s="3"/>
      <c r="K15" s="1"/>
      <c r="L15" s="1"/>
      <c r="M15" s="1"/>
      <c r="R15" s="6"/>
      <c r="S15" s="7"/>
      <c r="T15" s="8"/>
    </row>
    <row r="16" spans="2:20" ht="24" customHeight="1" x14ac:dyDescent="0.35">
      <c r="B16" s="9" t="s">
        <v>19</v>
      </c>
      <c r="E16" s="1"/>
      <c r="F16" s="1"/>
      <c r="J16" s="3"/>
      <c r="K16" s="1"/>
      <c r="L16" s="1"/>
      <c r="M16" s="1"/>
    </row>
    <row r="17" spans="3:17" ht="23.25" x14ac:dyDescent="0.35">
      <c r="E17" s="1"/>
      <c r="F17" s="1"/>
      <c r="G17" s="1"/>
      <c r="H17" s="1"/>
      <c r="I17" s="2"/>
      <c r="J17" s="2"/>
      <c r="K17" s="1"/>
      <c r="L17" s="1"/>
      <c r="M17" s="1"/>
    </row>
    <row r="18" spans="3:17" ht="23.25" x14ac:dyDescent="0.35">
      <c r="E18" s="1"/>
      <c r="F18" s="1"/>
      <c r="G18" s="1"/>
      <c r="H18" s="1"/>
      <c r="I18" s="2"/>
      <c r="J18" s="2"/>
      <c r="K18" s="1"/>
      <c r="L18" s="1"/>
      <c r="M18" s="1"/>
    </row>
    <row r="19" spans="3:17" ht="23.25" x14ac:dyDescent="0.35">
      <c r="C19" s="1"/>
      <c r="D19" s="1"/>
      <c r="E19" s="1"/>
      <c r="F19" s="1"/>
      <c r="G19" s="1"/>
      <c r="H19" s="1"/>
      <c r="L19" s="1"/>
      <c r="M19" s="1"/>
      <c r="N19" s="1"/>
      <c r="O19" s="1"/>
      <c r="P19" s="1"/>
      <c r="Q19" s="1"/>
    </row>
  </sheetData>
  <sheetProtection sheet="1" objects="1" scenarios="1" selectLockedCells="1"/>
  <mergeCells count="11">
    <mergeCell ref="C9:D9"/>
    <mergeCell ref="G10:I11"/>
    <mergeCell ref="R10:T10"/>
    <mergeCell ref="B1:D1"/>
    <mergeCell ref="F1:H1"/>
    <mergeCell ref="J1:L1"/>
    <mergeCell ref="N1:P1"/>
    <mergeCell ref="N2:P2"/>
    <mergeCell ref="J2:L2"/>
    <mergeCell ref="F2:H2"/>
    <mergeCell ref="C5:D5"/>
  </mergeCells>
  <dataValidations count="4">
    <dataValidation type="whole" allowBlank="1" showInputMessage="1" showErrorMessage="1" errorTitle="Split MFC flow" error="The Split MFC flow must be less than the SUM of the Sample Flow and the 1st Makeup Flow" promptTitle="Split MFC Flow" prompt="Flow must  be less than the SUM of the Sample Flow and the 1st Makeup Flow" sqref="J3">
      <formula1>0</formula1>
      <formula2>F3</formula2>
    </dataValidation>
    <dataValidation type="whole" allowBlank="1" showInputMessage="1" showErrorMessage="1" sqref="S12">
      <formula1>0</formula1>
      <formula2>5000</formula2>
    </dataValidation>
    <dataValidation type="whole" allowBlank="1" showInputMessage="1" showErrorMessage="1" errorTitle="1st Makeup Flow" error="The flow selected must be between 0 and 5000" sqref="F3">
      <formula1>0</formula1>
      <formula2>5000</formula2>
    </dataValidation>
    <dataValidation type="list" allowBlank="1" showInputMessage="1" showErrorMessage="1" sqref="C5:D5">
      <formula1>$R$6:$R$8</formula1>
    </dataValidation>
  </dataValidations>
  <pageMargins left="0.43307086614173229" right="0.43307086614173229" top="0.74803149606299213" bottom="0.74803149606299213" header="0.31496062992125984" footer="0.31496062992125984"/>
  <pageSetup paperSize="9" orientation="landscape" horizontalDpi="4294967294" verticalDpi="4294967294" r:id="rId1"/>
  <headerFooter>
    <oddHeader>&amp;C&amp;F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Angove</dc:creator>
  <cp:lastModifiedBy>Jonathan Angove</cp:lastModifiedBy>
  <cp:lastPrinted>2017-08-30T11:50:53Z</cp:lastPrinted>
  <dcterms:created xsi:type="dcterms:W3CDTF">2017-08-25T15:52:01Z</dcterms:created>
  <dcterms:modified xsi:type="dcterms:W3CDTF">2017-09-11T08:30:14Z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gniDox_Author">
    <vt:lpwstr>Jonathan Angove</vt:lpwstr>
  </property>
  <property fmtid="{D5CDD505-2E9C-101B-9397-08002B2CF9AE}" pid="3" name="CogniDox_Issuer">
    <vt:lpwstr>Jonathan Angove (jonathan.angove)</vt:lpwstr>
  </property>
  <property fmtid="{D5CDD505-2E9C-101B-9397-08002B2CF9AE}" pid="4" name="CogniDox_IssueDate">
    <vt:lpwstr>11 Sep 2017</vt:lpwstr>
  </property>
  <property fmtid="{D5CDD505-2E9C-101B-9397-08002B2CF9AE}" pid="5" name="CogniDox_Partnum">
    <vt:lpwstr>OW-012876-TC</vt:lpwstr>
  </property>
  <property fmtid="{D5CDD505-2E9C-101B-9397-08002B2CF9AE}" pid="6" name="CogniDox_Version">
    <vt:lpwstr>C</vt:lpwstr>
  </property>
  <property fmtid="{D5CDD505-2E9C-101B-9397-08002B2CF9AE}" pid="7" name="CogniDoxKey_Value">
    <vt:lpwstr>udaryN44k/OxhsP6cIz5g1CdjEM</vt:lpwstr>
  </property>
  <property fmtid="{D5CDD505-2E9C-101B-9397-08002B2CF9AE}" pid="8" name="CogniDox_Title">
    <vt:lpwstr>Concentration Calculator</vt:lpwstr>
  </property>
  <property fmtid="{D5CDD505-2E9C-101B-9397-08002B2CF9AE}" pid="9" name="CogniDox_IssuerName">
    <vt:lpwstr>Jonathan Angove</vt:lpwstr>
  </property>
  <property fmtid="{D5CDD505-2E9C-101B-9397-08002B2CF9AE}" pid="10" name="CogniDox_VersionType">
    <vt:lpwstr>Draft</vt:lpwstr>
  </property>
  <property fmtid="{D5CDD505-2E9C-101B-9397-08002B2CF9AE}" pid="11" name="WorkbookGuid">
    <vt:lpwstr>847b75d9-dea2-4ac1-93f2-0e9cb62369b0</vt:lpwstr>
  </property>
</Properties>
</file>